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defaultThemeVersion="166925"/>
  <mc:AlternateContent xmlns:mc="http://schemas.openxmlformats.org/markup-compatibility/2006">
    <mc:Choice Requires="x15">
      <x15ac:absPath xmlns:x15ac="http://schemas.microsoft.com/office/spreadsheetml/2010/11/ac" url="C:\Users\olivi\OneDrive\Documents\GitHub\HevORT\"/>
    </mc:Choice>
  </mc:AlternateContent>
  <xr:revisionPtr revIDLastSave="0" documentId="13_ncr:1_{599D5DE5-1C4E-4864-AC88-0604A7BF1601}" xr6:coauthVersionLast="47" xr6:coauthVersionMax="47" xr10:uidLastSave="{00000000-0000-0000-0000-000000000000}"/>
  <bookViews>
    <workbookView xWindow="-120" yWindow="-120" windowWidth="29040" windowHeight="16440" tabRatio="789" xr2:uid="{509C0CBF-6515-4E03-BB96-B231BA0137C3}"/>
  </bookViews>
  <sheets>
    <sheet name="Calculator" sheetId="1" r:id="rId1"/>
    <sheet name="XYHDx_Map" sheetId="14" r:id="rId2"/>
    <sheet name="NIMBLE_KRYO" sheetId="6" r:id="rId3"/>
    <sheet name="BMG_AQUA" sheetId="3" r:id="rId4"/>
    <sheet name="BMG_KRYO" sheetId="4" r:id="rId5"/>
    <sheet name="HEMERA" sheetId="5" r:id="rId6"/>
    <sheet name="HEMERA_TOPMOUNT" sheetId="7" r:id="rId7"/>
    <sheet name="BMG_MGN9" sheetId="11" r:id="rId8"/>
    <sheet name="HextrudORT STDHT" sheetId="12" r:id="rId9"/>
    <sheet name="HextrudORT HDx" sheetId="13" r:id="rId10"/>
    <sheet name="DATA" sheetId="2" r:id="rId11"/>
    <sheet name="Calculator 2.8" sheetId="16" r:id="rId12"/>
    <sheet name="RRF3_D3P2" sheetId="8" r:id="rId13"/>
    <sheet name="RRF3_D3P3" sheetId="9" r:id="rId14"/>
    <sheet name="RRF3_D3P4" sheetId="10" r:id="rId1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42" i="1" l="1"/>
  <c r="B42" i="16"/>
  <c r="T42" i="16" s="1"/>
  <c r="A24" i="16"/>
  <c r="J7" i="16"/>
  <c r="I7" i="16"/>
  <c r="U42" i="16"/>
  <c r="D32" i="14"/>
  <c r="I26" i="2"/>
  <c r="J26" i="2"/>
  <c r="I24" i="2"/>
  <c r="I25" i="2" s="1"/>
  <c r="J24" i="2"/>
  <c r="J25" i="2"/>
  <c r="J23" i="2"/>
  <c r="I23" i="2"/>
  <c r="I22" i="2"/>
  <c r="C22" i="2"/>
  <c r="C26" i="14"/>
  <c r="B22" i="2"/>
  <c r="B32" i="16"/>
  <c r="B31" i="16"/>
  <c r="A18" i="16"/>
  <c r="B32" i="1"/>
  <c r="B31" i="1"/>
  <c r="C42" i="1"/>
  <c r="C18" i="2"/>
  <c r="C17" i="2"/>
  <c r="I3" i="2"/>
  <c r="I5" i="2"/>
  <c r="J5" i="2"/>
  <c r="A26" i="16" l="1"/>
  <c r="J3" i="2"/>
  <c r="A15" i="16" l="1"/>
  <c r="A25" i="16"/>
  <c r="A18" i="1"/>
  <c r="Z26" i="8" l="1"/>
  <c r="B11" i="8"/>
  <c r="U42" i="1" l="1"/>
  <c r="K51" i="1"/>
  <c r="S28" i="1"/>
  <c r="J6" i="2"/>
  <c r="J7" i="2" s="1"/>
  <c r="I6" i="2"/>
  <c r="I7" i="2" s="1"/>
  <c r="A24" i="1" l="1"/>
  <c r="I8" i="2"/>
  <c r="I9" i="2" s="1"/>
  <c r="J8" i="2"/>
  <c r="J9" i="2" s="1"/>
  <c r="J7" i="1"/>
  <c r="I7" i="1"/>
  <c r="T42" i="1"/>
  <c r="A26" i="1" s="1"/>
  <c r="A25" i="1" l="1"/>
  <c r="J11" i="2"/>
  <c r="J12" i="2" s="1"/>
  <c r="J13" i="2" s="1"/>
  <c r="J14" i="2" s="1"/>
  <c r="J15" i="2" s="1"/>
  <c r="J16" i="2" s="1"/>
  <c r="J17" i="2" s="1"/>
  <c r="J10" i="2"/>
  <c r="I11" i="2"/>
  <c r="I12" i="2" s="1"/>
  <c r="I13" i="2" s="1"/>
  <c r="I14" i="2" s="1"/>
  <c r="I15" i="2" s="1"/>
  <c r="I16" i="2" s="1"/>
  <c r="I17" i="2" s="1"/>
  <c r="I10" i="2"/>
  <c r="A15" i="1"/>
</calcChain>
</file>

<file path=xl/sharedStrings.xml><?xml version="1.0" encoding="utf-8"?>
<sst xmlns="http://schemas.openxmlformats.org/spreadsheetml/2006/main" count="140" uniqueCount="79">
  <si>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</si>
  <si>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</si>
  <si>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</si>
  <si>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</si>
  <si>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</si>
  <si>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</si>
  <si>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</si>
  <si>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</si>
  <si>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</si>
  <si>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</si>
  <si>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</si>
  <si>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</si>
  <si>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</si>
  <si>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</si>
  <si>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</si>
  <si>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</si>
  <si>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</si>
  <si>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</si>
  <si>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</si>
  <si>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</si>
  <si>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</si>
  <si>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</si>
  <si>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</si>
  <si>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</si>
  <si>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</si>
  <si>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</si>
  <si>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</si>
  <si>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</si>
  <si>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</si>
  <si>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</si>
  <si>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</si>
  <si>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</si>
  <si>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</si>
  <si>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</si>
  <si>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</si>
  <si>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</si>
  <si>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</si>
  <si>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</si>
  <si>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</si>
  <si>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</si>
  <si>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</si>
  <si>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</si>
  <si>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</si>
  <si>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</si>
  <si>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</si>
  <si>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</si>
  <si>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</si>
  <si>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</si>
  <si>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</si>
  <si>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</si>
  <si>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</si>
  <si>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</si>
  <si>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</si>
  <si>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</si>
  <si>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</si>
  <si>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</si>
  <si>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</si>
  <si>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</si>
  <si>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</si>
  <si>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</si>
  <si>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</si>
  <si>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</si>
  <si>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</si>
  <si>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</si>
  <si>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</si>
  <si>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</si>
  <si>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</si>
  <si>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</si>
  <si>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FL Lift Point to EndStop</t>
  </si>
  <si>
    <t>HDx</t>
  </si>
  <si>
    <t>[bltouch]</t>
  </si>
  <si>
    <t>sensor_pin: xxx</t>
  </si>
  <si>
    <t>control_pin: xxx</t>
  </si>
  <si>
    <t xml:space="preserve">z_offset: </t>
  </si>
  <si>
    <t xml:space="preserve">y_offset: </t>
  </si>
  <si>
    <t xml:space="preserve">x_offset: </t>
  </si>
  <si>
    <t>ZR2.8 HD</t>
  </si>
  <si>
    <t>Screw spacing Distance 2.8</t>
  </si>
  <si>
    <t>STDHT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</si>
</sst>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s>
  <fills count="15">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2">
    <xf numFmtId="0" fontId="0" fillId="0" borderId="0"/>
    <xf numFmtId="0" fontId="13" fillId="0" borderId="0" applyNumberFormat="0" applyFill="0" applyBorder="0" applyAlignment="0" applyProtection="0"/>
  </cellStyleXfs>
  <cellXfs count="78">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Fill="1"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0"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applyBorder="1" applyAlignment="1"/>
    <xf numFmtId="0" fontId="0" fillId="0" borderId="0" xfId="0" applyFill="1" applyBorder="1"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Fill="1" applyAlignment="1">
      <alignment vertical="center" wrapText="1"/>
    </xf>
    <xf numFmtId="0" fontId="17" fillId="0" borderId="4" xfId="0" applyFont="1" applyBorder="1"/>
    <xf numFmtId="0" fontId="18" fillId="0" borderId="6" xfId="0" applyFont="1" applyBorder="1" applyAlignment="1"/>
    <xf numFmtId="0" fontId="18" fillId="0" borderId="17" xfId="0" applyFont="1" applyBorder="1" applyAlignment="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2" fontId="20" fillId="0" borderId="6" xfId="0" applyNumberFormat="1" applyFont="1" applyBorder="1" applyAlignment="1">
      <alignment horizontal="right"/>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0" fontId="0" fillId="10" borderId="0" xfId="0" applyFill="1" applyAlignment="1">
      <alignment horizontal="left" vertical="top" wrapText="1"/>
    </xf>
    <xf numFmtId="0" fontId="0" fillId="10" borderId="0" xfId="0" applyFont="1" applyFill="1" applyAlignment="1">
      <alignment horizontal="left" vertical="top" wrapText="1"/>
    </xf>
    <xf numFmtId="0" fontId="0" fillId="10" borderId="0" xfId="0" applyFont="1" applyFill="1" applyBorder="1" applyAlignment="1">
      <alignment horizontal="left" wrapText="1"/>
    </xf>
    <xf numFmtId="0" fontId="14" fillId="11" borderId="0" xfId="1" applyFont="1" applyFill="1" applyBorder="1" applyAlignment="1">
      <alignment horizontal="center" wrapText="1"/>
    </xf>
    <xf numFmtId="0" fontId="15" fillId="11" borderId="0" xfId="0" applyFont="1" applyFill="1" applyBorder="1" applyAlignment="1">
      <alignment horizontal="center" wrapText="1"/>
    </xf>
    <xf numFmtId="0" fontId="14" fillId="11" borderId="0" xfId="1" applyFont="1" applyFill="1" applyAlignment="1">
      <alignment horizontal="center" vertical="top"/>
    </xf>
    <xf numFmtId="0" fontId="2" fillId="11" borderId="0" xfId="0" applyFont="1" applyFill="1" applyBorder="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cellXfs>
  <cellStyles count="2">
    <cellStyle name="Hyperlink" xfId="1" builtinId="8"/>
    <cellStyle name="Normal" xfId="0" builtinId="0"/>
  </cellStyles>
  <dxfs count="4">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3.png"/></Relationships>
</file>

<file path=xl/drawings/_rels/drawing13.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6.png"/><Relationship Id="rId7" Type="http://schemas.openxmlformats.org/officeDocument/2006/relationships/hyperlink" Target="https://miragec79.github.io/HevORT/RRF3_D3P2.htm" TargetMode="External"/><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hyperlink" Target="https://miragec79.github.io/HevORT/RRF3_D3P4.htm" TargetMode="External"/><Relationship Id="rId5" Type="http://schemas.openxmlformats.org/officeDocument/2006/relationships/image" Target="../media/image18.png"/><Relationship Id="rId4"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352863</xdr:colOff>
      <xdr:row>3</xdr:row>
      <xdr:rowOff>146816</xdr:rowOff>
    </xdr:from>
    <xdr:to>
      <xdr:col>18</xdr:col>
      <xdr:colOff>749738</xdr:colOff>
      <xdr:row>47</xdr:row>
      <xdr:rowOff>31476</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71518" y="812471"/>
          <a:ext cx="11786257" cy="103765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249465</xdr:colOff>
      <xdr:row>10</xdr:row>
      <xdr:rowOff>908</xdr:rowOff>
    </xdr:from>
    <xdr:to>
      <xdr:col>14</xdr:col>
      <xdr:colOff>404455</xdr:colOff>
      <xdr:row>41</xdr:row>
      <xdr:rowOff>226787</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80251" y="2631622"/>
          <a:ext cx="7892918" cy="76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60188"/>
          <a:ext cx="4431553" cy="294490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4885522" y="5288616"/>
          <a:ext cx="2936874" cy="15845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xdr:row>
      <xdr:rowOff>95250</xdr:rowOff>
    </xdr:from>
    <xdr:to>
      <xdr:col>7</xdr:col>
      <xdr:colOff>501650</xdr:colOff>
      <xdr:row>21</xdr:row>
      <xdr:rowOff>57150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76225"/>
          <a:ext cx="4772025" cy="3581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539750</xdr:colOff>
      <xdr:row>26</xdr:row>
      <xdr:rowOff>25400</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2" totalsRowShown="0">
  <autoFilter ref="A2:E12" xr:uid="{460B98C6-B2BE-440D-A664-33953CE19687}"/>
  <tableColumns count="5">
    <tableColumn id="1" xr3:uid="{0AF2A029-35DD-48E6-A3E3-BDEC183574C1}" name="PrintHead"/>
    <tableColumn id="2" xr3:uid="{469A7C96-970F-4B3B-9AEA-9D4CD1CFEA90}" name="Xstop" dataDxfId="3"/>
    <tableColumn id="3" xr3:uid="{AC9F9BAD-AACB-4516-A627-CD97B547C938}" name="Ystop" dataDxfId="2"/>
    <tableColumn id="4" xr3:uid="{31FE4CFD-0A51-42C3-A146-EBBFBAB2F7A9}" name="XBLT" dataDxfId="1"/>
    <tableColumn id="5" xr3:uid="{98EB8CD9-8DB9-4A16-B159-7F8449ACFE39}" name="YBLT" dataDxfId="0"/>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17" totalsRowShown="0">
  <autoFilter ref="H2:J17" xr:uid="{8764FB30-DFE5-42AF-8A36-D229AA709EFC}"/>
  <sortState xmlns:xlrd2="http://schemas.microsoft.com/office/spreadsheetml/2017/richdata2" ref="H3:J17">
    <sortCondition ref="H2:H17"/>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6:C18" totalsRowShown="0">
  <autoFilter ref="A16:C18"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table" Target="../tables/table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tabColor rgb="FF00B0F0"/>
  </sheetPr>
  <dimension ref="A1:U51"/>
  <sheetViews>
    <sheetView tabSelected="1" zoomScale="85" zoomScaleNormal="85" workbookViewId="0">
      <selection activeCell="B28" sqref="B28"/>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315</v>
      </c>
      <c r="C2" s="13" t="s">
        <v>24</v>
      </c>
      <c r="I2" s="50" t="s">
        <v>31</v>
      </c>
      <c r="J2" s="51"/>
    </row>
    <row r="3" spans="1:10" ht="26" x14ac:dyDescent="0.35">
      <c r="A3" s="9" t="s">
        <v>67</v>
      </c>
      <c r="B3" s="8" t="s">
        <v>69</v>
      </c>
      <c r="C3" s="13" t="s">
        <v>24</v>
      </c>
      <c r="I3" s="52"/>
      <c r="J3" s="53"/>
    </row>
    <row r="4" spans="1:10" ht="26" x14ac:dyDescent="0.35">
      <c r="A4" s="9" t="s">
        <v>0</v>
      </c>
      <c r="B4" s="28" t="s">
        <v>3</v>
      </c>
      <c r="C4" s="13" t="s">
        <v>24</v>
      </c>
      <c r="I4" s="52"/>
      <c r="J4" s="53"/>
    </row>
    <row r="5" spans="1:10" ht="18.649999999999999" customHeight="1" x14ac:dyDescent="0.45">
      <c r="I5" s="56" t="s">
        <v>26</v>
      </c>
      <c r="J5" s="57"/>
    </row>
    <row r="6" spans="1:10" ht="18.5" x14ac:dyDescent="0.45">
      <c r="A6" s="10" t="s">
        <v>20</v>
      </c>
      <c r="B6" s="10" t="s">
        <v>21</v>
      </c>
      <c r="I6" s="14" t="s">
        <v>5</v>
      </c>
      <c r="J6" s="14" t="s">
        <v>6</v>
      </c>
    </row>
    <row r="7" spans="1:10" ht="23.5" x14ac:dyDescent="0.55000000000000004">
      <c r="A7" s="11" t="s">
        <v>22</v>
      </c>
      <c r="B7" s="12">
        <v>0</v>
      </c>
      <c r="C7" t="s">
        <v>25</v>
      </c>
      <c r="I7" s="15">
        <f>B42+(K51/2)</f>
        <v>154.249</v>
      </c>
      <c r="J7" s="15">
        <f>C42+S28</f>
        <v>314.61199999999997</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X-21.96:154.249:330.458 Y-13.598:314.612:-13.598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X0.113 Y34.687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3" t="str">
        <f>B42&amp;","&amp;C42</f>
        <v>-21.96,-13.598</v>
      </c>
      <c r="B24" s="25"/>
    </row>
    <row r="25" spans="1:19" ht="21" x14ac:dyDescent="0.5">
      <c r="A25" s="43" t="str">
        <f>I7&amp;","&amp;J7</f>
        <v>154.249,314.612</v>
      </c>
      <c r="B25" s="25"/>
    </row>
    <row r="26" spans="1:19" ht="21" x14ac:dyDescent="0.5">
      <c r="A26" s="43" t="str">
        <f>T42&amp;","&amp;U42</f>
        <v>330.458,-13.598</v>
      </c>
      <c r="B26" s="25"/>
    </row>
    <row r="27" spans="1:19" x14ac:dyDescent="0.35">
      <c r="A27" s="23"/>
      <c r="B27" s="25"/>
    </row>
    <row r="28" spans="1:19" ht="28.5" x14ac:dyDescent="0.65">
      <c r="A28" s="29" t="s">
        <v>70</v>
      </c>
      <c r="B28" s="25"/>
      <c r="D28" t="s">
        <v>18</v>
      </c>
      <c r="S28" s="16">
        <f>VLOOKUP(B2,DATA!H:J,3,0)</f>
        <v>328.21</v>
      </c>
    </row>
    <row r="29" spans="1:19" ht="21" x14ac:dyDescent="0.5">
      <c r="A29" s="29" t="s">
        <v>71</v>
      </c>
      <c r="B29" s="25"/>
    </row>
    <row r="30" spans="1:19" ht="21" x14ac:dyDescent="0.5">
      <c r="A30" s="29" t="s">
        <v>72</v>
      </c>
      <c r="B30" s="25"/>
    </row>
    <row r="31" spans="1:19" ht="21" x14ac:dyDescent="0.5">
      <c r="A31" s="43" t="s">
        <v>75</v>
      </c>
      <c r="B31" s="45">
        <f>VLOOKUP(B4,Table1[#All],4,0)</f>
        <v>0.113</v>
      </c>
    </row>
    <row r="32" spans="1:19" ht="21" x14ac:dyDescent="0.5">
      <c r="A32" s="43" t="s">
        <v>74</v>
      </c>
      <c r="B32" s="45">
        <f>VLOOKUP(B4,Table1[#All],5,0)</f>
        <v>34.686999999999998</v>
      </c>
    </row>
    <row r="33" spans="1:21" ht="21.5" thickBot="1" x14ac:dyDescent="0.55000000000000004">
      <c r="A33" s="44" t="s">
        <v>73</v>
      </c>
      <c r="B33" s="46">
        <v>2</v>
      </c>
    </row>
    <row r="35" spans="1:21" ht="15" thickBot="1" x14ac:dyDescent="0.4">
      <c r="G35" t="s">
        <v>19</v>
      </c>
    </row>
    <row r="36" spans="1:21" x14ac:dyDescent="0.35">
      <c r="B36" s="50" t="s">
        <v>30</v>
      </c>
      <c r="C36" s="51"/>
      <c r="T36" s="50" t="s">
        <v>29</v>
      </c>
      <c r="U36" s="51"/>
    </row>
    <row r="37" spans="1:21" x14ac:dyDescent="0.35">
      <c r="B37" s="52"/>
      <c r="C37" s="53"/>
      <c r="T37" s="52"/>
      <c r="U37" s="53"/>
    </row>
    <row r="38" spans="1:21" x14ac:dyDescent="0.35">
      <c r="B38" s="52"/>
      <c r="C38" s="53"/>
      <c r="T38" s="52"/>
      <c r="U38" s="53"/>
    </row>
    <row r="39" spans="1:21" x14ac:dyDescent="0.35">
      <c r="B39" s="58"/>
      <c r="C39" s="59"/>
      <c r="T39" s="58"/>
      <c r="U39" s="59"/>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(VLOOKUP(B4,Table1[],2,0)+VLOOKUP(B3,Table3[#All],2,0))*-1-B7</f>
        <v>-21.96</v>
      </c>
      <c r="C42" s="20">
        <f>VLOOKUP(B4,Table1[],3,0)-(VLOOKUP(B3,Table3[#All],3,0))</f>
        <v>-13.597999999999999</v>
      </c>
      <c r="T42" s="19">
        <f>B42+(K51)</f>
        <v>330.45800000000003</v>
      </c>
      <c r="U42" s="20">
        <f>C42</f>
        <v>-13.597999999999999</v>
      </c>
    </row>
    <row r="51" spans="11:11" ht="28.5" x14ac:dyDescent="0.65">
      <c r="K51" s="16">
        <f>VLOOKUP(B2,DATA!H:J,2,0)</f>
        <v>352.41800000000001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B97AF40-22B5-4C61-AE05-38E6CD4A1048}">
          <x14:formula1>
            <xm:f>DATA!$A$3:$A$12</xm:f>
          </x14:formula1>
          <xm:sqref>B4</xm:sqref>
        </x14:dataValidation>
        <x14:dataValidation type="list" allowBlank="1" showInputMessage="1" showErrorMessage="1" xr:uid="{4D9FCBA9-6355-4BD1-B57E-30257C3D0E30}">
          <x14:formula1>
            <xm:f>DATA!$H$3:$H$17</xm:f>
          </x14:formula1>
          <xm:sqref>B2</xm:sqref>
        </x14:dataValidation>
        <x14:dataValidation type="list" allowBlank="1" showInputMessage="1" showErrorMessage="1" xr:uid="{6F414B56-0E2E-4A0C-947E-2184D457048A}">
          <x14:formula1>
            <xm:f>DATA!$A$17:$A$18</xm:f>
          </x14:formula1>
          <xm:sqref>B3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tabColor rgb="FFEEF88C"/>
  </sheetPr>
  <dimension ref="A1"/>
  <sheetViews>
    <sheetView zoomScale="130" zoomScaleNormal="130" workbookViewId="0"/>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tabColor rgb="FFFF00FF"/>
  </sheetPr>
  <dimension ref="A1:J26"/>
  <sheetViews>
    <sheetView zoomScale="160" zoomScaleNormal="160" workbookViewId="0">
      <selection activeCell="C18" sqref="C18"/>
    </sheetView>
  </sheetViews>
  <sheetFormatPr defaultRowHeight="14.5" x14ac:dyDescent="0.35"/>
  <cols>
    <col min="1" max="1" width="20.54296875" customWidth="1"/>
    <col min="2" max="2" width="10.1796875" customWidth="1"/>
    <col min="3" max="3" width="10.08984375" bestFit="1" customWidth="1"/>
    <col min="4" max="5" width="8.453125" customWidth="1"/>
  </cols>
  <sheetData>
    <row r="1" spans="1:10" x14ac:dyDescent="0.35">
      <c r="B1" s="60" t="s">
        <v>8</v>
      </c>
      <c r="C1" s="60"/>
      <c r="D1" s="61" t="s">
        <v>7</v>
      </c>
      <c r="E1" s="61"/>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3</v>
      </c>
      <c r="B4" s="2">
        <v>10.750999999999999</v>
      </c>
      <c r="C4" s="2">
        <v>33.701999999999998</v>
      </c>
      <c r="D4" s="4">
        <v>0.113</v>
      </c>
      <c r="E4" s="4">
        <v>34.686999999999998</v>
      </c>
      <c r="H4">
        <v>315</v>
      </c>
      <c r="I4">
        <v>352.41800000000001</v>
      </c>
      <c r="J4">
        <v>328.21</v>
      </c>
    </row>
    <row r="5" spans="1:10" x14ac:dyDescent="0.35">
      <c r="A5" t="s">
        <v>34</v>
      </c>
      <c r="B5" s="2">
        <v>18.876000000000001</v>
      </c>
      <c r="C5" s="2">
        <v>31.907</v>
      </c>
      <c r="D5" s="4">
        <v>30.966999999999999</v>
      </c>
      <c r="E5" s="4">
        <v>13.055</v>
      </c>
      <c r="H5">
        <v>325</v>
      </c>
      <c r="I5">
        <f>H5-H4+I4</f>
        <v>362.41800000000001</v>
      </c>
      <c r="J5">
        <f>H5-H4+J4</f>
        <v>338.21</v>
      </c>
    </row>
    <row r="6" spans="1:10" x14ac:dyDescent="0.35">
      <c r="A6" t="s">
        <v>33</v>
      </c>
      <c r="B6" s="2">
        <v>35.875999999999998</v>
      </c>
      <c r="C6" s="2">
        <v>27.907</v>
      </c>
      <c r="D6" s="4">
        <v>32.584000000000003</v>
      </c>
      <c r="E6" s="4">
        <v>8.5779999999999994</v>
      </c>
      <c r="H6">
        <v>365</v>
      </c>
      <c r="I6">
        <f>H6-H4+I4</f>
        <v>402.41800000000001</v>
      </c>
      <c r="J6">
        <f>H6-H4+J4</f>
        <v>378.21</v>
      </c>
    </row>
    <row r="7" spans="1:10" x14ac:dyDescent="0.35">
      <c r="A7" t="s">
        <v>4</v>
      </c>
      <c r="B7" s="2"/>
      <c r="C7" s="2"/>
      <c r="D7" s="4"/>
      <c r="E7" s="4"/>
      <c r="H7">
        <v>415</v>
      </c>
      <c r="I7">
        <f t="shared" ref="I7:I9" si="0">H7-H6+I6</f>
        <v>452.41800000000001</v>
      </c>
      <c r="J7">
        <f t="shared" ref="J7:J9" si="1">H7-H6+J6</f>
        <v>428.21</v>
      </c>
    </row>
    <row r="8" spans="1:10" x14ac:dyDescent="0.35">
      <c r="A8" t="s">
        <v>35</v>
      </c>
      <c r="B8" s="2">
        <v>23.096</v>
      </c>
      <c r="C8" s="2">
        <v>27.661000000000001</v>
      </c>
      <c r="D8" s="4">
        <v>27.454999999999998</v>
      </c>
      <c r="E8" s="4">
        <v>9.1340000000000003</v>
      </c>
      <c r="H8">
        <v>430</v>
      </c>
      <c r="I8">
        <f t="shared" si="0"/>
        <v>467.41800000000001</v>
      </c>
      <c r="J8">
        <f t="shared" si="1"/>
        <v>443.21</v>
      </c>
    </row>
    <row r="9" spans="1:10" x14ac:dyDescent="0.35">
      <c r="A9" t="s">
        <v>58</v>
      </c>
      <c r="B9" s="2">
        <v>35.200000000000003</v>
      </c>
      <c r="C9" s="2">
        <v>30.103000000000002</v>
      </c>
      <c r="D9" s="4">
        <v>-23.484999999999999</v>
      </c>
      <c r="E9" s="4">
        <v>0</v>
      </c>
      <c r="H9">
        <v>465</v>
      </c>
      <c r="I9">
        <f t="shared" si="0"/>
        <v>502.41800000000001</v>
      </c>
      <c r="J9">
        <f t="shared" si="1"/>
        <v>478.21</v>
      </c>
    </row>
    <row r="10" spans="1:10" x14ac:dyDescent="0.35">
      <c r="A10" t="s">
        <v>59</v>
      </c>
      <c r="B10" s="2">
        <v>20</v>
      </c>
      <c r="C10" s="2">
        <v>33.700000000000003</v>
      </c>
      <c r="D10" s="4">
        <v>0</v>
      </c>
      <c r="E10" s="4">
        <v>46</v>
      </c>
      <c r="H10">
        <v>500</v>
      </c>
      <c r="I10">
        <f>H10-H9+I9</f>
        <v>537.41800000000001</v>
      </c>
      <c r="J10">
        <f>H10-H9+J9</f>
        <v>513.21</v>
      </c>
    </row>
    <row r="11" spans="1:10" x14ac:dyDescent="0.35">
      <c r="A11" t="s">
        <v>65</v>
      </c>
      <c r="B11" s="2">
        <v>28.079000000000001</v>
      </c>
      <c r="C11" s="2">
        <v>23.396000000000001</v>
      </c>
      <c r="D11" s="4">
        <v>22.774999999999999</v>
      </c>
      <c r="E11" s="4">
        <v>-5.21</v>
      </c>
      <c r="H11">
        <v>515</v>
      </c>
      <c r="I11">
        <f>H11-H9+I9</f>
        <v>552.41800000000001</v>
      </c>
      <c r="J11">
        <f>H11-H9+J9</f>
        <v>528.21</v>
      </c>
    </row>
    <row r="12" spans="1:10" x14ac:dyDescent="0.35">
      <c r="A12" t="s">
        <v>66</v>
      </c>
      <c r="B12" s="2">
        <v>28.079000000000001</v>
      </c>
      <c r="C12" s="2">
        <v>26.9</v>
      </c>
      <c r="D12" s="4">
        <v>22.774999999999999</v>
      </c>
      <c r="E12" s="4">
        <v>-8.7059999999999995</v>
      </c>
      <c r="H12">
        <v>565</v>
      </c>
      <c r="I12">
        <f t="shared" ref="I12:I17" si="2">H12-H11+I11</f>
        <v>602.41800000000001</v>
      </c>
      <c r="J12">
        <f t="shared" ref="J12:J17" si="3">H12-H11+J11</f>
        <v>578.21</v>
      </c>
    </row>
    <row r="13" spans="1:10" x14ac:dyDescent="0.35">
      <c r="H13">
        <v>615</v>
      </c>
      <c r="I13">
        <f t="shared" si="2"/>
        <v>652.41800000000001</v>
      </c>
      <c r="J13">
        <f t="shared" si="3"/>
        <v>628.21</v>
      </c>
    </row>
    <row r="14" spans="1:10" x14ac:dyDescent="0.35">
      <c r="H14">
        <v>665</v>
      </c>
      <c r="I14">
        <f t="shared" si="2"/>
        <v>702.41800000000001</v>
      </c>
      <c r="J14">
        <f t="shared" si="3"/>
        <v>678.21</v>
      </c>
    </row>
    <row r="15" spans="1:10" x14ac:dyDescent="0.35">
      <c r="B15" s="62" t="s">
        <v>68</v>
      </c>
      <c r="C15" s="62"/>
      <c r="H15">
        <v>715</v>
      </c>
      <c r="I15">
        <f t="shared" si="2"/>
        <v>752.41800000000001</v>
      </c>
      <c r="J15">
        <f t="shared" si="3"/>
        <v>728.21</v>
      </c>
    </row>
    <row r="16" spans="1:10" x14ac:dyDescent="0.35">
      <c r="A16" t="s">
        <v>67</v>
      </c>
      <c r="B16" s="41" t="s">
        <v>10</v>
      </c>
      <c r="C16" s="41" t="s">
        <v>11</v>
      </c>
      <c r="H16">
        <v>765</v>
      </c>
      <c r="I16">
        <f t="shared" si="2"/>
        <v>802.41800000000001</v>
      </c>
      <c r="J16">
        <f t="shared" si="3"/>
        <v>778.21</v>
      </c>
    </row>
    <row r="17" spans="1:10" x14ac:dyDescent="0.35">
      <c r="A17" t="s">
        <v>78</v>
      </c>
      <c r="B17">
        <v>1.891</v>
      </c>
      <c r="C17">
        <f>31.604+12.509</f>
        <v>44.113</v>
      </c>
      <c r="H17">
        <v>815</v>
      </c>
      <c r="I17">
        <f t="shared" si="2"/>
        <v>852.41800000000001</v>
      </c>
      <c r="J17">
        <f t="shared" si="3"/>
        <v>828.21</v>
      </c>
    </row>
    <row r="18" spans="1:10" x14ac:dyDescent="0.35">
      <c r="A18" t="s">
        <v>69</v>
      </c>
      <c r="B18">
        <v>11.209</v>
      </c>
      <c r="C18">
        <f>23.3+24</f>
        <v>47.3</v>
      </c>
    </row>
    <row r="20" spans="1:10" x14ac:dyDescent="0.35">
      <c r="I20" t="s">
        <v>77</v>
      </c>
    </row>
    <row r="21" spans="1:10" x14ac:dyDescent="0.35">
      <c r="B21" s="62" t="s">
        <v>68</v>
      </c>
      <c r="C21" s="62"/>
      <c r="H21" t="s">
        <v>16</v>
      </c>
      <c r="I21" s="6" t="s">
        <v>5</v>
      </c>
      <c r="J21" s="6" t="s">
        <v>6</v>
      </c>
    </row>
    <row r="22" spans="1:10" x14ac:dyDescent="0.35">
      <c r="A22" t="s">
        <v>76</v>
      </c>
      <c r="B22">
        <f>(67.958-45)*-1</f>
        <v>-22.957999999999998</v>
      </c>
      <c r="C22">
        <f>24+32.5-44.485</f>
        <v>12.015000000000001</v>
      </c>
      <c r="H22">
        <v>315</v>
      </c>
      <c r="I22">
        <f>142.042*2</f>
        <v>284.084</v>
      </c>
      <c r="J22">
        <v>273.92500000000001</v>
      </c>
    </row>
    <row r="23" spans="1:10" x14ac:dyDescent="0.35">
      <c r="H23">
        <v>365</v>
      </c>
      <c r="I23">
        <f>I22+$H23-$H22</f>
        <v>334.08400000000006</v>
      </c>
      <c r="J23">
        <f>J22+$H23-$H22</f>
        <v>323.92499999999995</v>
      </c>
    </row>
    <row r="24" spans="1:10" x14ac:dyDescent="0.35">
      <c r="H24">
        <v>415</v>
      </c>
      <c r="I24">
        <f t="shared" ref="I24:I25" si="4">I23+$H24-$H23</f>
        <v>384.08400000000006</v>
      </c>
      <c r="J24">
        <f t="shared" ref="J24:J25" si="5">J23+$H24-$H23</f>
        <v>373.92499999999995</v>
      </c>
    </row>
    <row r="25" spans="1:10" x14ac:dyDescent="0.35">
      <c r="H25">
        <v>465</v>
      </c>
      <c r="I25">
        <f t="shared" si="4"/>
        <v>434.08400000000006</v>
      </c>
      <c r="J25">
        <f t="shared" si="5"/>
        <v>423.92499999999995</v>
      </c>
    </row>
    <row r="26" spans="1:10" x14ac:dyDescent="0.35">
      <c r="H26">
        <v>515</v>
      </c>
      <c r="I26">
        <f t="shared" ref="I26" si="6">I25+$H26-$H25</f>
        <v>484.08400000000006</v>
      </c>
      <c r="J26">
        <f t="shared" ref="J26" si="7">J25+$H26-$H25</f>
        <v>473.92499999999995</v>
      </c>
    </row>
  </sheetData>
  <mergeCells count="4">
    <mergeCell ref="B1:C1"/>
    <mergeCell ref="D1:E1"/>
    <mergeCell ref="B15:C15"/>
    <mergeCell ref="B21:C21"/>
  </mergeCells>
  <pageMargins left="0.7" right="0.7" top="0.75" bottom="0.75" header="0.3" footer="0.3"/>
  <tableParts count="3">
    <tablePart r:id="rId1"/>
    <tablePart r:id="rId2"/>
    <tablePart r:id="rId3"/>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tabColor rgb="FFFFC000"/>
  </sheetPr>
  <dimension ref="A1:U51"/>
  <sheetViews>
    <sheetView topLeftCell="A6" zoomScale="85" zoomScaleNormal="85" workbookViewId="0">
      <selection activeCell="F39" sqref="F39"/>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47" t="s">
        <v>14</v>
      </c>
      <c r="B1" s="47" t="s">
        <v>17</v>
      </c>
    </row>
    <row r="2" spans="1:10" ht="26" x14ac:dyDescent="0.35">
      <c r="A2" s="9" t="s">
        <v>1</v>
      </c>
      <c r="B2" s="8">
        <v>315</v>
      </c>
      <c r="C2" s="13" t="s">
        <v>24</v>
      </c>
      <c r="I2" s="63" t="s">
        <v>31</v>
      </c>
      <c r="J2" s="64"/>
    </row>
    <row r="3" spans="1:10" ht="26" x14ac:dyDescent="0.35">
      <c r="A3" s="9" t="s">
        <v>67</v>
      </c>
      <c r="B3" s="8" t="s">
        <v>69</v>
      </c>
      <c r="C3" s="13" t="s">
        <v>24</v>
      </c>
      <c r="I3" s="65"/>
      <c r="J3" s="66"/>
    </row>
    <row r="4" spans="1:10" ht="26" x14ac:dyDescent="0.35">
      <c r="A4" s="9" t="s">
        <v>0</v>
      </c>
      <c r="B4" s="28" t="s">
        <v>66</v>
      </c>
      <c r="C4" s="13" t="s">
        <v>24</v>
      </c>
      <c r="I4" s="65"/>
      <c r="J4" s="66"/>
    </row>
    <row r="5" spans="1:10" ht="18.649999999999999" customHeight="1" x14ac:dyDescent="0.45">
      <c r="I5" s="56" t="s">
        <v>26</v>
      </c>
      <c r="J5" s="57"/>
    </row>
    <row r="6" spans="1:10" ht="18.5" x14ac:dyDescent="0.45">
      <c r="A6" s="48" t="s">
        <v>20</v>
      </c>
      <c r="B6" s="48" t="s">
        <v>21</v>
      </c>
      <c r="I6" s="14" t="s">
        <v>5</v>
      </c>
      <c r="J6" s="14" t="s">
        <v>6</v>
      </c>
    </row>
    <row r="7" spans="1:10" ht="23.5" x14ac:dyDescent="0.55000000000000004">
      <c r="A7" s="11" t="s">
        <v>22</v>
      </c>
      <c r="B7" s="12">
        <v>0</v>
      </c>
      <c r="C7" t="s">
        <v>25</v>
      </c>
      <c r="I7" s="15">
        <f>B42+(DATA!I22/2)</f>
        <v>136.92000000000002</v>
      </c>
      <c r="J7" s="15">
        <f>U42+273.925</f>
        <v>288.81</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X-5.122:136.92:278.962 Y14.885:288.81:14.885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Y-8.706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9" t="str">
        <f>B42 &amp;","&amp;C42</f>
        <v>-5.122,14.885</v>
      </c>
      <c r="B24" s="25"/>
    </row>
    <row r="25" spans="1:19" ht="21" x14ac:dyDescent="0.5">
      <c r="A25" s="43" t="str">
        <f>I7&amp;","&amp;J7</f>
        <v>136.92,288.81</v>
      </c>
      <c r="B25" s="25"/>
    </row>
    <row r="26" spans="1:19" ht="21" x14ac:dyDescent="0.5">
      <c r="A26" s="43" t="str">
        <f>T42&amp;","&amp;U42</f>
        <v>278.962,14.885</v>
      </c>
      <c r="B26" s="25"/>
    </row>
    <row r="27" spans="1:19" x14ac:dyDescent="0.35">
      <c r="A27" s="23"/>
      <c r="B27" s="25"/>
    </row>
    <row r="28" spans="1:19" ht="28.5" x14ac:dyDescent="0.65">
      <c r="A28" s="29" t="s">
        <v>70</v>
      </c>
      <c r="B28" s="25"/>
      <c r="D28" t="s">
        <v>18</v>
      </c>
      <c r="S28" s="16"/>
    </row>
    <row r="29" spans="1:19" ht="21" x14ac:dyDescent="0.5">
      <c r="A29" s="29" t="s">
        <v>71</v>
      </c>
      <c r="B29" s="25"/>
    </row>
    <row r="30" spans="1:19" ht="21" x14ac:dyDescent="0.5">
      <c r="A30" s="29" t="s">
        <v>72</v>
      </c>
      <c r="B30" s="25"/>
    </row>
    <row r="31" spans="1:19" ht="21" x14ac:dyDescent="0.5">
      <c r="A31" s="43" t="s">
        <v>75</v>
      </c>
      <c r="B31" s="45">
        <f>VLOOKUP(B4,Table1[#All],4,0)</f>
        <v>22.774999999999999</v>
      </c>
    </row>
    <row r="32" spans="1:19" ht="21" x14ac:dyDescent="0.5">
      <c r="A32" s="43" t="s">
        <v>74</v>
      </c>
      <c r="B32" s="45">
        <f>VLOOKUP(B4,Table1[#All],5,0)</f>
        <v>-8.7059999999999995</v>
      </c>
    </row>
    <row r="33" spans="1:21" ht="21.5" thickBot="1" x14ac:dyDescent="0.55000000000000004">
      <c r="A33" s="44" t="s">
        <v>73</v>
      </c>
      <c r="B33" s="46">
        <v>2</v>
      </c>
    </row>
    <row r="35" spans="1:21" ht="15" thickBot="1" x14ac:dyDescent="0.4">
      <c r="G35" t="s">
        <v>19</v>
      </c>
    </row>
    <row r="36" spans="1:21" x14ac:dyDescent="0.35">
      <c r="B36" s="63" t="s">
        <v>30</v>
      </c>
      <c r="C36" s="64"/>
      <c r="T36" s="63" t="s">
        <v>29</v>
      </c>
      <c r="U36" s="64"/>
    </row>
    <row r="37" spans="1:21" x14ac:dyDescent="0.35">
      <c r="B37" s="65"/>
      <c r="C37" s="66"/>
      <c r="T37" s="65"/>
      <c r="U37" s="66"/>
    </row>
    <row r="38" spans="1:21" x14ac:dyDescent="0.35">
      <c r="B38" s="65"/>
      <c r="C38" s="66"/>
      <c r="T38" s="65"/>
      <c r="U38" s="66"/>
    </row>
    <row r="39" spans="1:21" x14ac:dyDescent="0.35">
      <c r="B39" s="67"/>
      <c r="C39" s="68"/>
      <c r="T39" s="67"/>
      <c r="U39" s="68"/>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B42+DATA!I22</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DATA!$A$17:$A$18</xm:f>
          </x14:formula1>
          <xm:sqref>B3</xm:sqref>
        </x14:dataValidation>
        <x14:dataValidation type="list" allowBlank="1" showInputMessage="1" showErrorMessage="1" xr:uid="{D218E5F1-B520-4EAF-BEE3-B61F0019522F}">
          <x14:formula1>
            <xm:f>DATA!$H$3:$H$17</xm:f>
          </x14:formula1>
          <xm:sqref>B2</xm:sqref>
        </x14:dataValidation>
        <x14:dataValidation type="list" allowBlank="1" showInputMessage="1" showErrorMessage="1" xr:uid="{9FB2236C-BC2C-47A8-B72E-4A23EA1951F1}">
          <x14:formula1>
            <xm:f>DATA!$A$3:$A$12</xm:f>
          </x14:formula1>
          <xm:sqref>B4</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dimension ref="B3:AD43"/>
  <sheetViews>
    <sheetView topLeftCell="A11" workbookViewId="0">
      <selection activeCell="Y47" sqref="Y47"/>
    </sheetView>
  </sheetViews>
  <sheetFormatPr defaultRowHeight="14.5" x14ac:dyDescent="0.35"/>
  <cols>
    <col min="1" max="1" width="1.453125" customWidth="1"/>
  </cols>
  <sheetData>
    <row r="3" spans="2:30" ht="15" customHeight="1" x14ac:dyDescent="0.35">
      <c r="B3" s="71" t="s">
        <v>37</v>
      </c>
      <c r="C3" s="71"/>
      <c r="D3" s="71"/>
      <c r="E3" s="71"/>
      <c r="F3" s="71"/>
      <c r="Z3" s="71" t="s">
        <v>39</v>
      </c>
      <c r="AA3" s="71"/>
      <c r="AB3" s="71"/>
      <c r="AC3" s="71"/>
      <c r="AD3" s="71"/>
    </row>
    <row r="4" spans="2:30" x14ac:dyDescent="0.35">
      <c r="B4" s="71"/>
      <c r="C4" s="71"/>
      <c r="D4" s="71"/>
      <c r="E4" s="71"/>
      <c r="F4" s="71"/>
      <c r="Z4" s="71"/>
      <c r="AA4" s="71"/>
      <c r="AB4" s="71"/>
      <c r="AC4" s="71"/>
      <c r="AD4" s="71"/>
    </row>
    <row r="5" spans="2:30" x14ac:dyDescent="0.35">
      <c r="B5" s="75" t="s">
        <v>41</v>
      </c>
      <c r="C5" s="75"/>
      <c r="D5" s="75"/>
      <c r="E5" s="75"/>
      <c r="F5" s="75"/>
      <c r="Z5" s="71"/>
      <c r="AA5" s="71"/>
      <c r="AB5" s="71"/>
      <c r="AC5" s="71"/>
      <c r="AD5" s="71"/>
    </row>
    <row r="6" spans="2:30" x14ac:dyDescent="0.35">
      <c r="B6" s="24"/>
      <c r="C6" s="24"/>
      <c r="D6" s="24"/>
      <c r="E6" s="24"/>
      <c r="F6" s="24"/>
    </row>
    <row r="7" spans="2:30" x14ac:dyDescent="0.35">
      <c r="B7" s="24"/>
      <c r="C7" s="24"/>
      <c r="D7" s="24"/>
      <c r="E7" s="24"/>
      <c r="F7" s="24"/>
    </row>
    <row r="8" spans="2:30" ht="15" customHeight="1" x14ac:dyDescent="0.35">
      <c r="B8" s="71" t="s">
        <v>38</v>
      </c>
      <c r="C8" s="71"/>
      <c r="D8" s="71"/>
      <c r="E8" s="71"/>
      <c r="F8" s="71"/>
    </row>
    <row r="9" spans="2:30" x14ac:dyDescent="0.35">
      <c r="B9" s="71"/>
      <c r="C9" s="71"/>
      <c r="D9" s="71"/>
      <c r="E9" s="71"/>
      <c r="F9" s="71"/>
    </row>
    <row r="10" spans="2:30" x14ac:dyDescent="0.35">
      <c r="B10" s="71"/>
      <c r="C10" s="71"/>
      <c r="D10" s="71"/>
      <c r="E10" s="71"/>
      <c r="F10" s="71"/>
    </row>
    <row r="11" spans="2:30" ht="15.5" x14ac:dyDescent="0.35">
      <c r="B11" s="72" t="str">
        <f>HYPERLINK("https://betrue3d.dk/rpi-and-duet-3-why-and-how/?fbclid=IwAR16IzLQhu4W4G6IMp81qFp3ousTRf1AjmVV-9iawk4osm4pF1tQDGAXfwg","-&gt; Duet &amp; Raspberry Pi &lt;-")</f>
        <v>-&gt; Duet &amp; Raspberry Pi &lt;-</v>
      </c>
      <c r="C11" s="73"/>
      <c r="D11" s="73"/>
      <c r="E11" s="73"/>
      <c r="F11" s="73"/>
    </row>
    <row r="12" spans="2:30" x14ac:dyDescent="0.35">
      <c r="B12" s="31"/>
      <c r="C12" s="31"/>
      <c r="D12" s="31"/>
      <c r="E12" s="31"/>
      <c r="F12" s="31"/>
    </row>
    <row r="13" spans="2:30" ht="15" customHeight="1" x14ac:dyDescent="0.35">
      <c r="B13" s="24"/>
      <c r="C13" s="24"/>
      <c r="D13" s="24"/>
      <c r="E13" s="24"/>
      <c r="F13" s="24"/>
      <c r="Z13" s="69" t="s">
        <v>40</v>
      </c>
      <c r="AA13" s="69"/>
      <c r="AB13" s="69"/>
      <c r="AC13" s="69"/>
      <c r="AD13" s="69"/>
    </row>
    <row r="14" spans="2:30" ht="15" customHeight="1" x14ac:dyDescent="0.35">
      <c r="B14" s="71" t="s">
        <v>42</v>
      </c>
      <c r="C14" s="71"/>
      <c r="D14" s="71"/>
      <c r="E14" s="71"/>
      <c r="F14" s="71"/>
      <c r="Z14" s="69"/>
      <c r="AA14" s="69"/>
      <c r="AB14" s="69"/>
      <c r="AC14" s="69"/>
      <c r="AD14" s="69"/>
    </row>
    <row r="15" spans="2:30" x14ac:dyDescent="0.35">
      <c r="B15" s="71"/>
      <c r="C15" s="71"/>
      <c r="D15" s="71"/>
      <c r="E15" s="71"/>
      <c r="F15" s="71"/>
      <c r="Z15" s="69"/>
      <c r="AA15" s="69"/>
      <c r="AB15" s="69"/>
      <c r="AC15" s="69"/>
      <c r="AD15" s="69"/>
    </row>
    <row r="16" spans="2:30" x14ac:dyDescent="0.35">
      <c r="B16" s="71"/>
      <c r="C16" s="71"/>
      <c r="D16" s="71"/>
      <c r="E16" s="71"/>
      <c r="F16" s="71"/>
      <c r="Z16" s="69"/>
      <c r="AA16" s="69"/>
      <c r="AB16" s="69"/>
      <c r="AC16" s="69"/>
      <c r="AD16" s="69"/>
    </row>
    <row r="17" spans="2:30" x14ac:dyDescent="0.35">
      <c r="B17" s="71"/>
      <c r="C17" s="71"/>
      <c r="D17" s="71"/>
      <c r="E17" s="71"/>
      <c r="F17" s="71"/>
      <c r="Z17" s="69"/>
      <c r="AA17" s="69"/>
      <c r="AB17" s="69"/>
      <c r="AC17" s="69"/>
      <c r="AD17" s="69"/>
    </row>
    <row r="18" spans="2:30" x14ac:dyDescent="0.35">
      <c r="B18" s="24"/>
      <c r="C18" s="24"/>
      <c r="D18" s="24"/>
      <c r="E18" s="24"/>
      <c r="F18" s="24"/>
      <c r="Z18" s="69"/>
      <c r="AA18" s="69"/>
      <c r="AB18" s="69"/>
      <c r="AC18" s="69"/>
      <c r="AD18" s="69"/>
    </row>
    <row r="19" spans="2:30" x14ac:dyDescent="0.35">
      <c r="B19" s="24"/>
      <c r="C19" s="24"/>
      <c r="D19" s="24"/>
      <c r="E19" s="24"/>
      <c r="F19" s="24"/>
      <c r="Z19" s="69"/>
      <c r="AA19" s="69"/>
      <c r="AB19" s="69"/>
      <c r="AC19" s="69"/>
      <c r="AD19" s="69"/>
    </row>
    <row r="20" spans="2:30" ht="15" customHeight="1" x14ac:dyDescent="0.35">
      <c r="B20" s="71" t="s">
        <v>44</v>
      </c>
      <c r="C20" s="71"/>
      <c r="D20" s="71"/>
      <c r="E20" s="71"/>
      <c r="F20" s="71"/>
      <c r="Z20" s="69"/>
      <c r="AA20" s="69"/>
      <c r="AB20" s="69"/>
      <c r="AC20" s="69"/>
      <c r="AD20" s="69"/>
    </row>
    <row r="21" spans="2:30" x14ac:dyDescent="0.35">
      <c r="B21" s="71"/>
      <c r="C21" s="71"/>
      <c r="D21" s="71"/>
      <c r="E21" s="71"/>
      <c r="F21" s="71"/>
      <c r="Z21" s="69"/>
      <c r="AA21" s="69"/>
      <c r="AB21" s="69"/>
      <c r="AC21" s="69"/>
      <c r="AD21" s="69"/>
    </row>
    <row r="22" spans="2:30" x14ac:dyDescent="0.35">
      <c r="B22" s="71"/>
      <c r="C22" s="71"/>
      <c r="D22" s="71"/>
      <c r="E22" s="71"/>
      <c r="F22" s="71"/>
      <c r="Z22" s="69"/>
      <c r="AA22" s="69"/>
      <c r="AB22" s="69"/>
      <c r="AC22" s="69"/>
      <c r="AD22" s="69"/>
    </row>
    <row r="23" spans="2:30" x14ac:dyDescent="0.35">
      <c r="B23" s="71"/>
      <c r="C23" s="71"/>
      <c r="D23" s="71"/>
      <c r="E23" s="71"/>
      <c r="F23" s="71"/>
      <c r="Z23" s="69"/>
      <c r="AA23" s="69"/>
      <c r="AB23" s="69"/>
      <c r="AC23" s="69"/>
      <c r="AD23" s="69"/>
    </row>
    <row r="24" spans="2:30" x14ac:dyDescent="0.35">
      <c r="B24" s="71"/>
      <c r="C24" s="71"/>
      <c r="D24" s="71"/>
      <c r="E24" s="71"/>
      <c r="F24" s="71"/>
      <c r="Z24" s="69"/>
      <c r="AA24" s="69"/>
      <c r="AB24" s="69"/>
      <c r="AC24" s="69"/>
      <c r="AD24" s="69"/>
    </row>
    <row r="25" spans="2:30" x14ac:dyDescent="0.35">
      <c r="B25" s="71"/>
      <c r="C25" s="71"/>
      <c r="D25" s="71"/>
      <c r="E25" s="71"/>
      <c r="F25" s="71"/>
      <c r="Z25" s="69"/>
      <c r="AA25" s="69"/>
      <c r="AB25" s="69"/>
      <c r="AC25" s="69"/>
      <c r="AD25" s="69"/>
    </row>
    <row r="26" spans="2:30" ht="15.5" x14ac:dyDescent="0.35">
      <c r="B26" s="71"/>
      <c r="C26" s="71"/>
      <c r="D26" s="71"/>
      <c r="E26" s="71"/>
      <c r="F26" s="71"/>
      <c r="Z26" s="74" t="str">
        <f>HYPERLINK("https://duet3d.dozuki.com/Wiki/Gcode#Section_M911_Configure_auto_save_on_loss_of_power","Read more: -&gt; M911 Gcode &lt;-")</f>
        <v>Read more: -&gt; M911 Gcode &lt;-</v>
      </c>
      <c r="AA26" s="74"/>
      <c r="AB26" s="74"/>
      <c r="AC26" s="74"/>
      <c r="AD26" s="74"/>
    </row>
    <row r="29" spans="2:30" ht="15" customHeight="1" x14ac:dyDescent="0.35">
      <c r="B29" s="70" t="s">
        <v>43</v>
      </c>
      <c r="C29" s="70"/>
      <c r="D29" s="70"/>
      <c r="E29" s="70"/>
      <c r="F29" s="70"/>
      <c r="Z29" s="76" t="s">
        <v>45</v>
      </c>
      <c r="AA29" s="76"/>
      <c r="AB29" s="76"/>
      <c r="AC29" s="76"/>
      <c r="AD29" s="76"/>
    </row>
    <row r="30" spans="2:30" x14ac:dyDescent="0.35">
      <c r="B30" s="70"/>
      <c r="C30" s="70"/>
      <c r="D30" s="70"/>
      <c r="E30" s="70"/>
      <c r="F30" s="70"/>
      <c r="Z30" s="76"/>
      <c r="AA30" s="76"/>
      <c r="AB30" s="76"/>
      <c r="AC30" s="76"/>
      <c r="AD30" s="76"/>
    </row>
    <row r="31" spans="2:30" x14ac:dyDescent="0.35">
      <c r="B31" s="70"/>
      <c r="C31" s="70"/>
      <c r="D31" s="70"/>
      <c r="E31" s="70"/>
      <c r="F31" s="70"/>
      <c r="Z31" s="76"/>
      <c r="AA31" s="76"/>
      <c r="AB31" s="76"/>
      <c r="AC31" s="76"/>
      <c r="AD31" s="76"/>
    </row>
    <row r="32" spans="2:30" x14ac:dyDescent="0.35">
      <c r="Z32" s="76"/>
      <c r="AA32" s="76"/>
      <c r="AB32" s="76"/>
      <c r="AC32" s="76"/>
      <c r="AD32" s="76"/>
    </row>
    <row r="33" spans="2:30" x14ac:dyDescent="0.35">
      <c r="Z33" s="76"/>
      <c r="AA33" s="76"/>
      <c r="AB33" s="76"/>
      <c r="AC33" s="76"/>
      <c r="AD33" s="76"/>
    </row>
    <row r="34" spans="2:30" x14ac:dyDescent="0.35">
      <c r="B34" s="69" t="s">
        <v>46</v>
      </c>
      <c r="C34" s="69"/>
      <c r="D34" s="69"/>
      <c r="E34" s="69"/>
      <c r="F34" s="69"/>
      <c r="Z34" s="76"/>
      <c r="AA34" s="76"/>
      <c r="AB34" s="76"/>
      <c r="AC34" s="76"/>
      <c r="AD34" s="76"/>
    </row>
    <row r="35" spans="2:30" x14ac:dyDescent="0.35">
      <c r="B35" s="69"/>
      <c r="C35" s="69"/>
      <c r="D35" s="69"/>
      <c r="E35" s="69"/>
      <c r="F35" s="69"/>
      <c r="Z35" s="76"/>
      <c r="AA35" s="76"/>
      <c r="AB35" s="76"/>
      <c r="AC35" s="76"/>
      <c r="AD35" s="76"/>
    </row>
    <row r="36" spans="2:30" x14ac:dyDescent="0.35">
      <c r="B36" s="69"/>
      <c r="C36" s="69"/>
      <c r="D36" s="69"/>
      <c r="E36" s="69"/>
      <c r="F36" s="69"/>
      <c r="Z36" s="76"/>
      <c r="AA36" s="76"/>
      <c r="AB36" s="76"/>
      <c r="AC36" s="76"/>
      <c r="AD36" s="76"/>
    </row>
    <row r="37" spans="2:30" ht="15" customHeight="1" x14ac:dyDescent="0.35">
      <c r="B37" s="69"/>
      <c r="C37" s="69"/>
      <c r="D37" s="69"/>
      <c r="E37" s="69"/>
      <c r="F37" s="69"/>
      <c r="Z37" s="76"/>
      <c r="AA37" s="76"/>
      <c r="AB37" s="76"/>
      <c r="AC37" s="76"/>
      <c r="AD37" s="76"/>
    </row>
    <row r="38" spans="2:30" x14ac:dyDescent="0.35">
      <c r="Z38" s="76"/>
      <c r="AA38" s="76"/>
      <c r="AB38" s="76"/>
      <c r="AC38" s="76"/>
      <c r="AD38" s="76"/>
    </row>
    <row r="39" spans="2:30" x14ac:dyDescent="0.35">
      <c r="Z39" s="76"/>
      <c r="AA39" s="76"/>
      <c r="AB39" s="76"/>
      <c r="AC39" s="76"/>
      <c r="AD39" s="76"/>
    </row>
    <row r="40" spans="2:30" ht="15" customHeight="1" x14ac:dyDescent="0.35">
      <c r="B40" s="69" t="s">
        <v>47</v>
      </c>
      <c r="C40" s="69"/>
      <c r="D40" s="69"/>
      <c r="E40" s="69"/>
      <c r="F40" s="69"/>
      <c r="Z40" s="76"/>
      <c r="AA40" s="76"/>
      <c r="AB40" s="76"/>
      <c r="AC40" s="76"/>
      <c r="AD40" s="76"/>
    </row>
    <row r="41" spans="2:30" x14ac:dyDescent="0.35">
      <c r="B41" s="69"/>
      <c r="C41" s="69"/>
      <c r="D41" s="69"/>
      <c r="E41" s="69"/>
      <c r="F41" s="69"/>
      <c r="Z41" s="76"/>
      <c r="AA41" s="76"/>
      <c r="AB41" s="76"/>
      <c r="AC41" s="76"/>
      <c r="AD41" s="76"/>
    </row>
    <row r="42" spans="2:30" x14ac:dyDescent="0.35">
      <c r="B42" s="69"/>
      <c r="C42" s="69"/>
      <c r="D42" s="69"/>
      <c r="E42" s="69"/>
      <c r="F42" s="69"/>
      <c r="Z42" s="76"/>
      <c r="AA42" s="76"/>
      <c r="AB42" s="76"/>
      <c r="AC42" s="76"/>
      <c r="AD42" s="76"/>
    </row>
    <row r="43" spans="2:30" x14ac:dyDescent="0.35">
      <c r="B43" s="69"/>
      <c r="C43" s="69"/>
      <c r="D43" s="69"/>
      <c r="E43" s="69"/>
      <c r="F43" s="69"/>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dimension ref="B6:AD43"/>
  <sheetViews>
    <sheetView zoomScale="85" zoomScaleNormal="85" workbookViewId="0">
      <selection activeCell="AB10" sqref="AB1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77" t="s">
        <v>57</v>
      </c>
      <c r="AA6" s="77"/>
      <c r="AB6" s="77"/>
      <c r="AC6" s="77"/>
      <c r="AD6" s="77"/>
    </row>
    <row r="7" spans="26:30" x14ac:dyDescent="0.35">
      <c r="Z7" s="77"/>
      <c r="AA7" s="77"/>
      <c r="AB7" s="77"/>
      <c r="AC7" s="77"/>
      <c r="AD7" s="77"/>
    </row>
    <row r="8" spans="26:30" x14ac:dyDescent="0.35">
      <c r="Z8" s="77"/>
      <c r="AA8" s="77"/>
      <c r="AB8" s="77"/>
      <c r="AC8" s="77"/>
      <c r="AD8" s="77"/>
    </row>
    <row r="21" spans="2:7" ht="15" thickBot="1" x14ac:dyDescent="0.4"/>
    <row r="22" spans="2:7" x14ac:dyDescent="0.35">
      <c r="B22" s="32" t="s">
        <v>55</v>
      </c>
      <c r="C22" s="33" t="s">
        <v>48</v>
      </c>
    </row>
    <row r="23" spans="2:7" x14ac:dyDescent="0.35">
      <c r="B23" s="34" t="s">
        <v>49</v>
      </c>
      <c r="C23" s="35" t="s">
        <v>52</v>
      </c>
    </row>
    <row r="24" spans="2:7" x14ac:dyDescent="0.35">
      <c r="B24" s="34" t="s">
        <v>50</v>
      </c>
      <c r="C24" s="35" t="s">
        <v>54</v>
      </c>
    </row>
    <row r="25" spans="2:7" x14ac:dyDescent="0.35">
      <c r="B25" s="34" t="s">
        <v>51</v>
      </c>
      <c r="C25" s="35" t="s">
        <v>53</v>
      </c>
    </row>
    <row r="26" spans="2:7" x14ac:dyDescent="0.35">
      <c r="B26" s="23"/>
      <c r="C26" s="25"/>
    </row>
    <row r="27" spans="2:7" ht="15" customHeight="1" x14ac:dyDescent="0.35">
      <c r="B27" s="23"/>
      <c r="C27" s="25"/>
      <c r="E27" s="69" t="s">
        <v>56</v>
      </c>
      <c r="F27" s="69"/>
      <c r="G27" s="69"/>
    </row>
    <row r="28" spans="2:7" x14ac:dyDescent="0.35">
      <c r="B28" s="23"/>
      <c r="C28" s="25"/>
      <c r="E28" s="69"/>
      <c r="F28" s="69"/>
      <c r="G28" s="69"/>
    </row>
    <row r="29" spans="2:7" x14ac:dyDescent="0.35">
      <c r="B29" s="23"/>
      <c r="C29" s="25"/>
      <c r="E29" s="69"/>
      <c r="F29" s="69"/>
      <c r="G29" s="69"/>
    </row>
    <row r="30" spans="2:7" x14ac:dyDescent="0.35">
      <c r="B30" s="23"/>
      <c r="C30" s="25"/>
      <c r="E30" s="69"/>
      <c r="F30" s="69"/>
      <c r="G30" s="69"/>
    </row>
    <row r="31" spans="2:7" x14ac:dyDescent="0.35">
      <c r="B31" s="23"/>
      <c r="C31" s="25"/>
      <c r="E31" s="69"/>
      <c r="F31" s="69"/>
      <c r="G31" s="69"/>
    </row>
    <row r="32" spans="2:7" x14ac:dyDescent="0.35">
      <c r="B32" s="23"/>
      <c r="C32" s="25"/>
      <c r="E32" s="69"/>
      <c r="F32" s="69"/>
      <c r="G32" s="69"/>
    </row>
    <row r="33" spans="2:30" x14ac:dyDescent="0.35">
      <c r="B33" s="23"/>
      <c r="C33" s="25"/>
      <c r="E33" s="69"/>
      <c r="F33" s="69"/>
      <c r="G33" s="69"/>
    </row>
    <row r="34" spans="2:30" ht="15" thickBot="1" x14ac:dyDescent="0.4">
      <c r="B34" s="36"/>
      <c r="C34" s="27"/>
      <c r="E34" s="69"/>
      <c r="F34" s="69"/>
      <c r="G34" s="69"/>
    </row>
    <row r="35" spans="2:30" x14ac:dyDescent="0.35">
      <c r="E35" s="69"/>
      <c r="F35" s="69"/>
      <c r="G35" s="69"/>
    </row>
    <row r="38" spans="2:30" x14ac:dyDescent="0.35">
      <c r="Z38" s="37"/>
      <c r="AA38" s="37"/>
      <c r="AB38" s="37"/>
      <c r="AC38" s="37"/>
      <c r="AD38" s="37"/>
    </row>
    <row r="39" spans="2:30" ht="15" customHeight="1" x14ac:dyDescent="0.35">
      <c r="Z39" s="37"/>
      <c r="AA39" s="37"/>
      <c r="AB39" s="37"/>
      <c r="AC39" s="37"/>
      <c r="AD39" s="37"/>
    </row>
    <row r="40" spans="2:30" x14ac:dyDescent="0.35">
      <c r="Z40" s="37"/>
      <c r="AA40" s="37"/>
      <c r="AB40" s="37"/>
      <c r="AC40" s="37"/>
      <c r="AD40" s="37"/>
    </row>
    <row r="41" spans="2:30" x14ac:dyDescent="0.35">
      <c r="Z41" s="37"/>
      <c r="AA41" s="37"/>
      <c r="AB41" s="37"/>
      <c r="AC41" s="37"/>
      <c r="AD41" s="37"/>
    </row>
    <row r="42" spans="2:30" x14ac:dyDescent="0.35">
      <c r="Z42" s="37"/>
      <c r="AA42" s="37"/>
      <c r="AB42" s="37"/>
      <c r="AC42" s="37"/>
      <c r="AD42" s="37"/>
    </row>
    <row r="43" spans="2:30" x14ac:dyDescent="0.35">
      <c r="Z43" s="37"/>
      <c r="AA43" s="37"/>
      <c r="AB43" s="37"/>
      <c r="AC43" s="37"/>
      <c r="AD43" s="37"/>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dimension ref="A1"/>
  <sheetViews>
    <sheetView zoomScale="85" zoomScaleNormal="85" workbookViewId="0">
      <selection activeCell="B70" sqref="B7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tabColor rgb="FFD1E654"/>
  </sheetPr>
  <dimension ref="A1"/>
  <sheetViews>
    <sheetView zoomScale="115" zoomScaleNormal="115"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tabColor rgb="FFEEF88C"/>
  </sheetPr>
  <dimension ref="A1"/>
  <sheetViews>
    <sheetView topLeftCell="A2" workbookViewId="0"/>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Calculator</vt:lpstr>
      <vt:lpstr>XYHDx_Map</vt:lpstr>
      <vt:lpstr>NIMBLE_KRYO</vt:lpstr>
      <vt:lpstr>BMG_AQUA</vt:lpstr>
      <vt:lpstr>BMG_KRYO</vt:lpstr>
      <vt:lpstr>HEMERA</vt:lpstr>
      <vt:lpstr>HEMERA_TOPMOUNT</vt:lpstr>
      <vt:lpstr>BMG_MGN9</vt:lpstr>
      <vt:lpstr>HextrudORT STDHT</vt:lpstr>
      <vt:lpstr>HextrudORT HDx</vt:lpstr>
      <vt:lpstr>DATA</vt:lpstr>
      <vt:lpstr>Calculator 2.8</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2022-01-18T21:00:06Z</dcterms:modified>
</cp:coreProperties>
</file>